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esktop\AMM. TRAS. 30-11-25\"/>
    </mc:Choice>
  </mc:AlternateContent>
  <xr:revisionPtr revIDLastSave="0" documentId="8_{B3B0DDF6-11E4-4C59-8B95-285C6DE4BC29}" xr6:coauthVersionLast="47" xr6:coauthVersionMax="47" xr10:uidLastSave="{00000000-0000-0000-0000-000000000000}"/>
  <bookViews>
    <workbookView xWindow="0" yWindow="720" windowWidth="28800" windowHeight="15480" xr2:uid="{00000000-000D-0000-FFFF-FFFF00000000}"/>
  </bookViews>
  <sheets>
    <sheet name="2024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6" l="1"/>
  <c r="J16" i="6"/>
  <c r="J17" i="6"/>
  <c r="I15" i="6"/>
  <c r="I16" i="6"/>
  <c r="I17" i="6"/>
  <c r="H15" i="6"/>
  <c r="H16" i="6"/>
  <c r="H17" i="6"/>
  <c r="G15" i="6"/>
  <c r="K15" i="6" s="1"/>
  <c r="G16" i="6"/>
  <c r="K16" i="6" s="1"/>
  <c r="G17" i="6"/>
  <c r="K17" i="6" s="1"/>
  <c r="C25" i="6"/>
  <c r="C24" i="6"/>
  <c r="C20" i="6"/>
  <c r="C18" i="6"/>
  <c r="C26" i="6" s="1"/>
  <c r="E14" i="6"/>
  <c r="J14" i="6" s="1"/>
  <c r="E13" i="6"/>
  <c r="I13" i="6" s="1"/>
  <c r="E12" i="6"/>
  <c r="J12" i="6" s="1"/>
  <c r="E11" i="6"/>
  <c r="I11" i="6" s="1"/>
  <c r="E10" i="6"/>
  <c r="J10" i="6" s="1"/>
  <c r="G9" i="6"/>
  <c r="E9" i="6"/>
  <c r="I9" i="6" s="1"/>
  <c r="E8" i="6"/>
  <c r="E7" i="6"/>
  <c r="I7" i="6" s="1"/>
  <c r="H10" i="6" l="1"/>
  <c r="G12" i="6"/>
  <c r="K12" i="6" s="1"/>
  <c r="G13" i="6"/>
  <c r="E25" i="6"/>
  <c r="H14" i="6"/>
  <c r="G8" i="6"/>
  <c r="G20" i="6" s="1"/>
  <c r="I10" i="6"/>
  <c r="I14" i="6"/>
  <c r="I20" i="6" s="1"/>
  <c r="G7" i="6"/>
  <c r="I8" i="6"/>
  <c r="G10" i="6"/>
  <c r="G11" i="6"/>
  <c r="I12" i="6"/>
  <c r="G14" i="6"/>
  <c r="E18" i="6"/>
  <c r="E23" i="6" s="1"/>
  <c r="H8" i="6"/>
  <c r="H12" i="6"/>
  <c r="H7" i="6"/>
  <c r="H18" i="6" s="1"/>
  <c r="J8" i="6"/>
  <c r="H9" i="6"/>
  <c r="H11" i="6"/>
  <c r="H13" i="6"/>
  <c r="C23" i="6"/>
  <c r="C28" i="6" s="1"/>
  <c r="E24" i="6"/>
  <c r="C31" i="6"/>
  <c r="J7" i="6"/>
  <c r="J9" i="6"/>
  <c r="J11" i="6"/>
  <c r="J13" i="6"/>
  <c r="E20" i="6"/>
  <c r="I24" i="6" l="1"/>
  <c r="K10" i="6"/>
  <c r="G18" i="6"/>
  <c r="G26" i="6" s="1"/>
  <c r="J18" i="6"/>
  <c r="G25" i="6"/>
  <c r="I25" i="6"/>
  <c r="I18" i="6"/>
  <c r="I23" i="6" s="1"/>
  <c r="K13" i="6"/>
  <c r="K9" i="6"/>
  <c r="K14" i="6"/>
  <c r="J25" i="6"/>
  <c r="K11" i="6"/>
  <c r="E26" i="6"/>
  <c r="G24" i="6"/>
  <c r="E28" i="6"/>
  <c r="E31" i="6" s="1"/>
  <c r="E33" i="6" s="1"/>
  <c r="I33" i="6" s="1"/>
  <c r="J20" i="6"/>
  <c r="K20" i="6" s="1"/>
  <c r="J24" i="6"/>
  <c r="H24" i="6"/>
  <c r="H20" i="6"/>
  <c r="K7" i="6"/>
  <c r="H25" i="6"/>
  <c r="K8" i="6"/>
  <c r="K25" i="6" l="1"/>
  <c r="K18" i="6"/>
  <c r="G23" i="6"/>
  <c r="G28" i="6" s="1"/>
  <c r="I28" i="6"/>
  <c r="I31" i="6" s="1"/>
  <c r="I26" i="6"/>
  <c r="J33" i="6"/>
  <c r="G33" i="6"/>
  <c r="H33" i="6"/>
  <c r="K24" i="6"/>
  <c r="H23" i="6"/>
  <c r="H26" i="6"/>
  <c r="J23" i="6"/>
  <c r="J26" i="6"/>
  <c r="K33" i="6" l="1"/>
  <c r="K26" i="6"/>
  <c r="H28" i="6"/>
  <c r="H31" i="6" s="1"/>
  <c r="J28" i="6"/>
  <c r="J31" i="6" s="1"/>
  <c r="G31" i="6"/>
  <c r="K23" i="6"/>
  <c r="K31" i="6" l="1"/>
  <c r="K28" i="6"/>
</calcChain>
</file>

<file path=xl/sharedStrings.xml><?xml version="1.0" encoding="utf-8"?>
<sst xmlns="http://schemas.openxmlformats.org/spreadsheetml/2006/main" count="30" uniqueCount="30">
  <si>
    <t>Mensile</t>
  </si>
  <si>
    <t>Paga Base</t>
  </si>
  <si>
    <t>IVC</t>
  </si>
  <si>
    <t>Ind. di Vigilanza</t>
  </si>
  <si>
    <t>TOTALE LORDO</t>
  </si>
  <si>
    <t>Abbattimento figurativo TFR</t>
  </si>
  <si>
    <t xml:space="preserve">CPDEL </t>
  </si>
  <si>
    <t>TFR</t>
  </si>
  <si>
    <t>IRAP</t>
  </si>
  <si>
    <t xml:space="preserve">TOTALE CONTRIBUTI </t>
  </si>
  <si>
    <t>TOTALE A CARICO ENTE</t>
  </si>
  <si>
    <t>Retribuzione di Posizione</t>
  </si>
  <si>
    <t>Magg.25% Segr.Conv. (TFR ULT/13)</t>
  </si>
  <si>
    <t>Magg.25% Segr.Conv. (SI TFR/SI13)</t>
  </si>
  <si>
    <t xml:space="preserve">IVC Legge 234/21 c. 609 </t>
  </si>
  <si>
    <t>TFR ULT</t>
  </si>
  <si>
    <t>SEGRETARIO - FASCIA B</t>
  </si>
  <si>
    <t>Una Tantum 1,5% L. 197/22 a.1 c.330</t>
  </si>
  <si>
    <t xml:space="preserve">TOTALE </t>
  </si>
  <si>
    <t>GENNAIO-DICEMBRE</t>
  </si>
  <si>
    <t>RETRIBUZIONE DI RISULTATO 10% DI (A)</t>
  </si>
  <si>
    <t>MAGHERNO</t>
  </si>
  <si>
    <t>TORRE D'ARESE</t>
  </si>
  <si>
    <t>ROGNANO</t>
  </si>
  <si>
    <t>MEZZANA RABATTONE</t>
  </si>
  <si>
    <t>Dedotto contributo statale L. 29/12/2021 DPCM 01/05/2023</t>
  </si>
  <si>
    <t>TOTALE DA RIMBORSARE</t>
  </si>
  <si>
    <t>RIMBORSI 2024 al netto della retrubzione di risultato COMPRESO AUMENTO CONTRATTUALE</t>
  </si>
  <si>
    <t>ARRETRATI ANNO 2024 - IPOTESI</t>
  </si>
  <si>
    <t>Perfomance: Al Segreatrio Comunale è previsto un compenso non superiore al 10% del monte salari erogato nell’anno a cui è riferita la valutazione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</si>
</sst>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i/>
      <sz val="10"/>
      <color theme="1"/>
      <name val="Century Gothic"/>
      <family val="2"/>
    </font>
    <font>
      <u/>
      <sz val="10"/>
      <color theme="1"/>
      <name val="Century Gothic"/>
      <family val="2"/>
    </font>
    <font>
      <b/>
      <i/>
      <sz val="10"/>
      <color theme="1"/>
      <name val="Century Gothic"/>
      <family val="2"/>
    </font>
    <font>
      <sz val="10"/>
      <name val="Century Gothic"/>
      <family val="2"/>
    </font>
    <font>
      <sz val="10"/>
      <color theme="1"/>
      <name val="Calibri"/>
      <family val="2"/>
      <scheme val="minor"/>
    </font>
    <font>
      <b/>
      <u/>
      <sz val="10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6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6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/>
    <xf numFmtId="4" fontId="3" fillId="0" borderId="1" xfId="0" applyNumberFormat="1" applyFont="1" applyBorder="1"/>
    <xf numFmtId="4" fontId="5" fillId="0" borderId="1" xfId="0" applyNumberFormat="1" applyFont="1" applyBorder="1"/>
    <xf numFmtId="0" fontId="6" fillId="0" borderId="1" xfId="0" applyFont="1" applyBorder="1"/>
    <xf numFmtId="4" fontId="4" fillId="0" borderId="1" xfId="0" applyNumberFormat="1" applyFont="1" applyBorder="1"/>
    <xf numFmtId="4" fontId="6" fillId="0" borderId="1" xfId="0" applyNumberFormat="1" applyFont="1" applyBorder="1"/>
    <xf numFmtId="0" fontId="7" fillId="0" borderId="1" xfId="0" applyFont="1" applyBorder="1"/>
    <xf numFmtId="10" fontId="7" fillId="0" borderId="1" xfId="0" applyNumberFormat="1" applyFont="1" applyBorder="1"/>
    <xf numFmtId="9" fontId="6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3" fillId="0" borderId="6" xfId="0" applyFont="1" applyBorder="1" applyAlignment="1">
      <alignment horizontal="center" vertical="center"/>
    </xf>
    <xf numFmtId="0" fontId="2" fillId="0" borderId="6" xfId="0" applyFont="1" applyBorder="1"/>
    <xf numFmtId="0" fontId="2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7" xfId="0" applyFont="1" applyBorder="1"/>
    <xf numFmtId="4" fontId="3" fillId="0" borderId="7" xfId="0" applyNumberFormat="1" applyFont="1" applyBorder="1"/>
    <xf numFmtId="4" fontId="9" fillId="0" borderId="7" xfId="0" applyNumberFormat="1" applyFont="1" applyBorder="1"/>
    <xf numFmtId="0" fontId="6" fillId="0" borderId="6" xfId="0" applyFont="1" applyBorder="1"/>
    <xf numFmtId="4" fontId="11" fillId="0" borderId="0" xfId="0" applyNumberFormat="1" applyFont="1"/>
    <xf numFmtId="0" fontId="10" fillId="0" borderId="0" xfId="0" applyFont="1"/>
    <xf numFmtId="0" fontId="12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0" fontId="12" fillId="0" borderId="7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3" borderId="6" xfId="0" applyFont="1" applyFill="1" applyBorder="1"/>
    <xf numFmtId="4" fontId="2" fillId="3" borderId="1" xfId="0" applyNumberFormat="1" applyFont="1" applyFill="1" applyBorder="1"/>
    <xf numFmtId="0" fontId="15" fillId="2" borderId="8" xfId="0" applyFont="1" applyFill="1" applyBorder="1" applyAlignment="1">
      <alignment vertical="center"/>
    </xf>
    <xf numFmtId="0" fontId="15" fillId="2" borderId="9" xfId="0" applyFont="1" applyFill="1" applyBorder="1" applyAlignment="1">
      <alignment vertical="center"/>
    </xf>
    <xf numFmtId="4" fontId="15" fillId="2" borderId="9" xfId="0" applyNumberFormat="1" applyFont="1" applyFill="1" applyBorder="1" applyAlignment="1">
      <alignment vertical="center"/>
    </xf>
    <xf numFmtId="4" fontId="12" fillId="0" borderId="9" xfId="0" applyNumberFormat="1" applyFont="1" applyBorder="1"/>
    <xf numFmtId="4" fontId="15" fillId="2" borderId="10" xfId="0" applyNumberFormat="1" applyFont="1" applyFill="1" applyBorder="1"/>
    <xf numFmtId="0" fontId="10" fillId="0" borderId="0" xfId="0" applyFont="1" applyAlignment="1">
      <alignment wrapText="1"/>
    </xf>
    <xf numFmtId="0" fontId="0" fillId="2" borderId="15" xfId="0" applyFill="1" applyBorder="1"/>
    <xf numFmtId="0" fontId="0" fillId="2" borderId="16" xfId="0" applyFill="1" applyBorder="1"/>
    <xf numFmtId="4" fontId="15" fillId="2" borderId="17" xfId="0" applyNumberFormat="1" applyFont="1" applyFill="1" applyBorder="1" applyAlignment="1">
      <alignment vertical="center"/>
    </xf>
    <xf numFmtId="4" fontId="12" fillId="2" borderId="17" xfId="0" applyNumberFormat="1" applyFont="1" applyFill="1" applyBorder="1"/>
    <xf numFmtId="4" fontId="15" fillId="2" borderId="18" xfId="0" applyNumberFormat="1" applyFont="1" applyFill="1" applyBorder="1"/>
    <xf numFmtId="43" fontId="17" fillId="0" borderId="14" xfId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14" fillId="3" borderId="11" xfId="0" applyFont="1" applyFill="1" applyBorder="1" applyAlignment="1">
      <alignment horizontal="center"/>
    </xf>
    <xf numFmtId="0" fontId="14" fillId="3" borderId="12" xfId="0" applyFont="1" applyFill="1" applyBorder="1" applyAlignment="1">
      <alignment horizontal="center"/>
    </xf>
    <xf numFmtId="0" fontId="14" fillId="3" borderId="13" xfId="0" applyFont="1" applyFill="1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7"/>
  <sheetViews>
    <sheetView tabSelected="1" topLeftCell="A5" workbookViewId="0">
      <selection activeCell="J40" sqref="J40"/>
    </sheetView>
  </sheetViews>
  <sheetFormatPr defaultRowHeight="15" x14ac:dyDescent="0.25"/>
  <cols>
    <col min="1" max="1" width="31.5703125" customWidth="1"/>
    <col min="3" max="3" width="10.7109375" customWidth="1"/>
    <col min="4" max="4" width="5.28515625" customWidth="1"/>
    <col min="5" max="5" width="17.7109375" customWidth="1"/>
    <col min="6" max="6" width="5.140625" customWidth="1"/>
    <col min="7" max="7" width="14.7109375" customWidth="1"/>
    <col min="8" max="8" width="15" customWidth="1"/>
    <col min="9" max="9" width="14.5703125" customWidth="1"/>
    <col min="10" max="11" width="15.7109375" customWidth="1"/>
    <col min="12" max="12" width="5.28515625" customWidth="1"/>
    <col min="13" max="13" width="15.7109375" customWidth="1"/>
  </cols>
  <sheetData>
    <row r="1" spans="1:12" ht="24" thickBot="1" x14ac:dyDescent="0.3">
      <c r="A1" s="51" t="s">
        <v>16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2" ht="33.75" customHeight="1" x14ac:dyDescent="0.25">
      <c r="A2" s="19"/>
      <c r="B2" s="20"/>
      <c r="C2" s="20"/>
      <c r="D2" s="21"/>
      <c r="E2" s="21"/>
      <c r="F2" s="21"/>
      <c r="G2" s="21"/>
      <c r="H2" s="21"/>
      <c r="I2" s="21"/>
      <c r="J2" s="21"/>
      <c r="K2" s="22"/>
    </row>
    <row r="3" spans="1:12" ht="21" x14ac:dyDescent="0.35">
      <c r="A3" s="23"/>
      <c r="B3" s="54" t="s">
        <v>27</v>
      </c>
      <c r="C3" s="55"/>
      <c r="D3" s="55"/>
      <c r="E3" s="55"/>
      <c r="F3" s="55"/>
      <c r="G3" s="55"/>
      <c r="H3" s="55"/>
      <c r="I3" s="55"/>
      <c r="J3" s="55"/>
      <c r="K3" s="56"/>
      <c r="L3" s="2"/>
    </row>
    <row r="4" spans="1:12" ht="32.25" customHeight="1" x14ac:dyDescent="0.3">
      <c r="A4" s="24"/>
      <c r="B4" s="5"/>
      <c r="C4" s="6"/>
      <c r="D4" s="5"/>
      <c r="E4" s="33"/>
      <c r="F4" s="33"/>
      <c r="G4" s="34" t="s">
        <v>21</v>
      </c>
      <c r="H4" s="34" t="s">
        <v>22</v>
      </c>
      <c r="I4" s="34" t="s">
        <v>23</v>
      </c>
      <c r="J4" s="34" t="s">
        <v>24</v>
      </c>
      <c r="K4" s="35"/>
      <c r="L4" s="2"/>
    </row>
    <row r="5" spans="1:12" s="1" customFormat="1" ht="27" x14ac:dyDescent="0.25">
      <c r="A5" s="25"/>
      <c r="B5" s="7"/>
      <c r="C5" s="4" t="s">
        <v>0</v>
      </c>
      <c r="D5" s="7"/>
      <c r="E5" s="36" t="s">
        <v>19</v>
      </c>
      <c r="F5" s="7"/>
      <c r="G5" s="17">
        <v>0.32</v>
      </c>
      <c r="H5" s="8">
        <v>0.32</v>
      </c>
      <c r="I5" s="8">
        <v>0.18</v>
      </c>
      <c r="J5" s="8">
        <v>0.18</v>
      </c>
      <c r="K5" s="26" t="s">
        <v>18</v>
      </c>
      <c r="L5" s="3"/>
    </row>
    <row r="6" spans="1:12" x14ac:dyDescent="0.25">
      <c r="A6" s="24"/>
      <c r="B6" s="5"/>
      <c r="C6" s="5"/>
      <c r="D6" s="5"/>
      <c r="E6" s="5"/>
      <c r="F6" s="5"/>
      <c r="G6" s="5"/>
      <c r="H6" s="5"/>
      <c r="I6" s="5"/>
      <c r="J6" s="5"/>
      <c r="K6" s="27"/>
      <c r="L6" s="2"/>
    </row>
    <row r="7" spans="1:12" x14ac:dyDescent="0.25">
      <c r="A7" s="24" t="s">
        <v>1</v>
      </c>
      <c r="B7" s="9"/>
      <c r="C7" s="9">
        <v>3481.6</v>
      </c>
      <c r="D7" s="9"/>
      <c r="E7" s="9">
        <f>+C7*13</f>
        <v>45260.799999999996</v>
      </c>
      <c r="F7" s="9"/>
      <c r="G7" s="9">
        <f>+E7*32/100</f>
        <v>14483.455999999998</v>
      </c>
      <c r="H7" s="9">
        <f>+E7*32/100</f>
        <v>14483.455999999998</v>
      </c>
      <c r="I7" s="9">
        <f>+E7*18/100</f>
        <v>8146.9439999999995</v>
      </c>
      <c r="J7" s="9">
        <f>+E7*18/100</f>
        <v>8146.9439999999995</v>
      </c>
      <c r="K7" s="28">
        <f t="shared" ref="K7:K17" si="0">SUM(G7:J7)</f>
        <v>45260.800000000003</v>
      </c>
      <c r="L7" s="2"/>
    </row>
    <row r="8" spans="1:12" x14ac:dyDescent="0.25">
      <c r="A8" s="24" t="s">
        <v>11</v>
      </c>
      <c r="B8" s="9"/>
      <c r="C8" s="9">
        <v>633.08000000000004</v>
      </c>
      <c r="D8" s="9"/>
      <c r="E8" s="9">
        <f t="shared" ref="E8:E14" si="1">+C8*13</f>
        <v>8230.0400000000009</v>
      </c>
      <c r="F8" s="9"/>
      <c r="G8" s="9">
        <f t="shared" ref="G8:G17" si="2">+E8*32/100</f>
        <v>2633.6128000000003</v>
      </c>
      <c r="H8" s="9">
        <f t="shared" ref="H8:H17" si="3">+E8*32/100</f>
        <v>2633.6128000000003</v>
      </c>
      <c r="I8" s="9">
        <f t="shared" ref="I8:I17" si="4">+E8*18/100</f>
        <v>1481.4072000000003</v>
      </c>
      <c r="J8" s="9">
        <f t="shared" ref="J8:J17" si="5">+E8*18/100</f>
        <v>1481.4072000000003</v>
      </c>
      <c r="K8" s="28">
        <f t="shared" si="0"/>
        <v>8230.0400000000009</v>
      </c>
      <c r="L8" s="2"/>
    </row>
    <row r="9" spans="1:12" x14ac:dyDescent="0.25">
      <c r="A9" s="24" t="s">
        <v>13</v>
      </c>
      <c r="B9" s="9"/>
      <c r="C9" s="9">
        <v>870.4</v>
      </c>
      <c r="D9" s="9"/>
      <c r="E9" s="9">
        <f t="shared" si="1"/>
        <v>11315.199999999999</v>
      </c>
      <c r="F9" s="9"/>
      <c r="G9" s="9">
        <f t="shared" si="2"/>
        <v>3620.8639999999996</v>
      </c>
      <c r="H9" s="9">
        <f t="shared" si="3"/>
        <v>3620.8639999999996</v>
      </c>
      <c r="I9" s="9">
        <f t="shared" si="4"/>
        <v>2036.7359999999999</v>
      </c>
      <c r="J9" s="9">
        <f t="shared" si="5"/>
        <v>2036.7359999999999</v>
      </c>
      <c r="K9" s="28">
        <f t="shared" si="0"/>
        <v>11315.2</v>
      </c>
      <c r="L9" s="2"/>
    </row>
    <row r="10" spans="1:12" hidden="1" x14ac:dyDescent="0.25">
      <c r="A10" s="24" t="s">
        <v>3</v>
      </c>
      <c r="B10" s="9"/>
      <c r="C10" s="9"/>
      <c r="D10" s="9"/>
      <c r="E10" s="9">
        <f t="shared" si="1"/>
        <v>0</v>
      </c>
      <c r="F10" s="9"/>
      <c r="G10" s="9">
        <f t="shared" si="2"/>
        <v>0</v>
      </c>
      <c r="H10" s="9">
        <f t="shared" si="3"/>
        <v>0</v>
      </c>
      <c r="I10" s="9">
        <f t="shared" si="4"/>
        <v>0</v>
      </c>
      <c r="J10" s="9">
        <f t="shared" si="5"/>
        <v>0</v>
      </c>
      <c r="K10" s="28">
        <f t="shared" si="0"/>
        <v>0</v>
      </c>
      <c r="L10" s="2"/>
    </row>
    <row r="11" spans="1:12" x14ac:dyDescent="0.25">
      <c r="A11" s="24" t="s">
        <v>12</v>
      </c>
      <c r="B11" s="9"/>
      <c r="C11" s="9">
        <v>158.27000000000001</v>
      </c>
      <c r="D11" s="9"/>
      <c r="E11" s="9">
        <f t="shared" si="1"/>
        <v>2057.5100000000002</v>
      </c>
      <c r="F11" s="9"/>
      <c r="G11" s="9">
        <f t="shared" si="2"/>
        <v>658.40320000000008</v>
      </c>
      <c r="H11" s="9">
        <f t="shared" si="3"/>
        <v>658.40320000000008</v>
      </c>
      <c r="I11" s="9">
        <f t="shared" si="4"/>
        <v>370.35180000000008</v>
      </c>
      <c r="J11" s="9">
        <f t="shared" si="5"/>
        <v>370.35180000000008</v>
      </c>
      <c r="K11" s="28">
        <f t="shared" si="0"/>
        <v>2057.5100000000002</v>
      </c>
      <c r="L11" s="2"/>
    </row>
    <row r="12" spans="1:12" x14ac:dyDescent="0.25">
      <c r="A12" s="24" t="s">
        <v>17</v>
      </c>
      <c r="B12" s="9"/>
      <c r="C12" s="9">
        <v>52.22</v>
      </c>
      <c r="D12" s="9"/>
      <c r="E12" s="9">
        <f t="shared" si="1"/>
        <v>678.86</v>
      </c>
      <c r="F12" s="9"/>
      <c r="G12" s="9">
        <f t="shared" si="2"/>
        <v>217.23519999999999</v>
      </c>
      <c r="H12" s="9">
        <f t="shared" si="3"/>
        <v>217.23519999999999</v>
      </c>
      <c r="I12" s="9">
        <f t="shared" si="4"/>
        <v>122.1948</v>
      </c>
      <c r="J12" s="9">
        <f t="shared" si="5"/>
        <v>122.1948</v>
      </c>
      <c r="K12" s="28">
        <f t="shared" si="0"/>
        <v>678.86</v>
      </c>
      <c r="L12" s="2"/>
    </row>
    <row r="13" spans="1:12" x14ac:dyDescent="0.25">
      <c r="A13" s="24" t="s">
        <v>2</v>
      </c>
      <c r="B13" s="9"/>
      <c r="C13" s="9">
        <v>24.37</v>
      </c>
      <c r="D13" s="9"/>
      <c r="E13" s="9">
        <f t="shared" si="1"/>
        <v>316.81</v>
      </c>
      <c r="F13" s="9"/>
      <c r="G13" s="9">
        <f t="shared" si="2"/>
        <v>101.3792</v>
      </c>
      <c r="H13" s="9">
        <f t="shared" si="3"/>
        <v>101.3792</v>
      </c>
      <c r="I13" s="9">
        <f t="shared" si="4"/>
        <v>57.025799999999997</v>
      </c>
      <c r="J13" s="9">
        <f t="shared" si="5"/>
        <v>57.025799999999997</v>
      </c>
      <c r="K13" s="28">
        <f t="shared" si="0"/>
        <v>316.81</v>
      </c>
      <c r="L13" s="2"/>
    </row>
    <row r="14" spans="1:12" x14ac:dyDescent="0.25">
      <c r="A14" s="24" t="s">
        <v>14</v>
      </c>
      <c r="B14" s="11"/>
      <c r="C14" s="11">
        <v>17.41</v>
      </c>
      <c r="D14" s="9"/>
      <c r="E14" s="11">
        <f t="shared" si="1"/>
        <v>226.33</v>
      </c>
      <c r="F14" s="11"/>
      <c r="G14" s="11">
        <f t="shared" si="2"/>
        <v>72.425600000000003</v>
      </c>
      <c r="H14" s="11">
        <f t="shared" si="3"/>
        <v>72.425600000000003</v>
      </c>
      <c r="I14" s="11">
        <f t="shared" si="4"/>
        <v>40.739400000000003</v>
      </c>
      <c r="J14" s="11">
        <f t="shared" si="5"/>
        <v>40.739400000000003</v>
      </c>
      <c r="K14" s="29">
        <f t="shared" si="0"/>
        <v>226.32999999999998</v>
      </c>
      <c r="L14" s="2"/>
    </row>
    <row r="15" spans="1:12" x14ac:dyDescent="0.25">
      <c r="A15" s="24"/>
      <c r="B15" s="9"/>
      <c r="C15" s="9"/>
      <c r="D15" s="9"/>
      <c r="E15" s="9"/>
      <c r="F15" s="9"/>
      <c r="G15" s="11">
        <f t="shared" si="2"/>
        <v>0</v>
      </c>
      <c r="H15" s="11">
        <f t="shared" si="3"/>
        <v>0</v>
      </c>
      <c r="I15" s="11">
        <f t="shared" si="4"/>
        <v>0</v>
      </c>
      <c r="J15" s="11">
        <f t="shared" si="5"/>
        <v>0</v>
      </c>
      <c r="K15" s="29">
        <f t="shared" si="0"/>
        <v>0</v>
      </c>
      <c r="L15" s="2"/>
    </row>
    <row r="16" spans="1:12" x14ac:dyDescent="0.25">
      <c r="A16" s="37" t="s">
        <v>20</v>
      </c>
      <c r="B16" s="38"/>
      <c r="C16" s="38"/>
      <c r="D16" s="38"/>
      <c r="E16" s="38"/>
      <c r="F16" s="38"/>
      <c r="G16" s="11">
        <f t="shared" si="2"/>
        <v>0</v>
      </c>
      <c r="H16" s="11">
        <f t="shared" si="3"/>
        <v>0</v>
      </c>
      <c r="I16" s="11">
        <f t="shared" si="4"/>
        <v>0</v>
      </c>
      <c r="J16" s="11">
        <f t="shared" si="5"/>
        <v>0</v>
      </c>
      <c r="K16" s="29">
        <f t="shared" si="0"/>
        <v>0</v>
      </c>
      <c r="L16" s="2"/>
    </row>
    <row r="17" spans="1:13" x14ac:dyDescent="0.25">
      <c r="A17" s="37" t="s">
        <v>28</v>
      </c>
      <c r="B17" s="38"/>
      <c r="C17" s="38"/>
      <c r="D17" s="38"/>
      <c r="E17" s="38">
        <v>2600</v>
      </c>
      <c r="F17" s="38"/>
      <c r="G17" s="11">
        <f t="shared" si="2"/>
        <v>832</v>
      </c>
      <c r="H17" s="11">
        <f t="shared" si="3"/>
        <v>832</v>
      </c>
      <c r="I17" s="11">
        <f t="shared" si="4"/>
        <v>468</v>
      </c>
      <c r="J17" s="11">
        <f t="shared" si="5"/>
        <v>468</v>
      </c>
      <c r="K17" s="29">
        <f t="shared" si="0"/>
        <v>2600</v>
      </c>
      <c r="L17" s="2"/>
    </row>
    <row r="18" spans="1:13" x14ac:dyDescent="0.25">
      <c r="A18" s="30" t="s">
        <v>4</v>
      </c>
      <c r="B18" s="9"/>
      <c r="C18" s="9">
        <f>SUM(C7:C15)</f>
        <v>5237.3500000000004</v>
      </c>
      <c r="D18" s="9"/>
      <c r="E18" s="9">
        <f>SUM(E7:E17)</f>
        <v>70685.549999999988</v>
      </c>
      <c r="F18" s="9"/>
      <c r="G18" s="9">
        <f>SUM(G7:G17)</f>
        <v>22619.375999999993</v>
      </c>
      <c r="H18" s="9">
        <f t="shared" ref="H18:J18" si="6">SUM(H7:H17)</f>
        <v>22619.375999999993</v>
      </c>
      <c r="I18" s="9">
        <f t="shared" si="6"/>
        <v>12723.398999999998</v>
      </c>
      <c r="J18" s="9">
        <f t="shared" si="6"/>
        <v>12723.398999999998</v>
      </c>
      <c r="K18" s="28">
        <f>SUM(G18:J18)</f>
        <v>70685.549999999988</v>
      </c>
      <c r="L18" s="2"/>
    </row>
    <row r="19" spans="1:13" x14ac:dyDescent="0.25">
      <c r="A19" s="24"/>
      <c r="B19" s="5"/>
      <c r="C19" s="9"/>
      <c r="D19" s="9"/>
      <c r="E19" s="9"/>
      <c r="F19" s="9"/>
      <c r="G19" s="9"/>
      <c r="H19" s="9"/>
      <c r="I19" s="9"/>
      <c r="J19" s="9"/>
      <c r="K19" s="28"/>
      <c r="L19" s="2"/>
    </row>
    <row r="20" spans="1:13" x14ac:dyDescent="0.25">
      <c r="A20" s="24" t="s">
        <v>5</v>
      </c>
      <c r="B20" s="5"/>
      <c r="C20" s="13">
        <f>-((+C7+C8+C9+C11+C13+C14)*80/100)*2.5/100</f>
        <v>-103.7026</v>
      </c>
      <c r="D20" s="9"/>
      <c r="E20" s="13">
        <f>-((+E7+E8+E9+E11+E13+E14)*80/100)*2.5/100</f>
        <v>-1348.1337999999998</v>
      </c>
      <c r="F20" s="9"/>
      <c r="G20" s="13">
        <f>-((+G7+G8+G9+G11+G13+G14)*80/100)*2.5/100</f>
        <v>-431.40281599999986</v>
      </c>
      <c r="H20" s="13">
        <f>-((+H7+H8+H9+H11+H13+H14)*80/100)*2.5/100</f>
        <v>-431.40281599999986</v>
      </c>
      <c r="I20" s="13">
        <f>-((+I7+I8+I9+I11+I13+I14)*80/100)*2.5/100</f>
        <v>-242.66408399999997</v>
      </c>
      <c r="J20" s="13">
        <f>-((+J7+J8+J9+J11+J13+J14)*80/100)*2.5/100</f>
        <v>-242.66408399999997</v>
      </c>
      <c r="K20" s="28">
        <f>SUM(G20:J20)</f>
        <v>-1348.1337999999996</v>
      </c>
      <c r="L20" s="2"/>
    </row>
    <row r="21" spans="1:13" x14ac:dyDescent="0.25">
      <c r="A21" s="30"/>
      <c r="B21" s="12"/>
      <c r="C21" s="14"/>
      <c r="D21" s="9"/>
      <c r="E21" s="14"/>
      <c r="F21" s="9"/>
      <c r="G21" s="14"/>
      <c r="H21" s="14"/>
      <c r="I21" s="14"/>
      <c r="J21" s="14"/>
      <c r="K21" s="28"/>
      <c r="L21" s="2"/>
    </row>
    <row r="22" spans="1:13" x14ac:dyDescent="0.25">
      <c r="A22" s="24"/>
      <c r="B22" s="15"/>
      <c r="C22" s="9"/>
      <c r="D22" s="9"/>
      <c r="E22" s="9"/>
      <c r="F22" s="9"/>
      <c r="G22" s="9"/>
      <c r="H22" s="9"/>
      <c r="I22" s="9"/>
      <c r="J22" s="9"/>
      <c r="K22" s="28"/>
      <c r="L22" s="2"/>
    </row>
    <row r="23" spans="1:13" x14ac:dyDescent="0.25">
      <c r="A23" s="24" t="s">
        <v>6</v>
      </c>
      <c r="B23" s="16">
        <v>0.23799999999999999</v>
      </c>
      <c r="C23" s="13">
        <f>(+C18)*23.8/100</f>
        <v>1246.4893000000002</v>
      </c>
      <c r="D23" s="9"/>
      <c r="E23" s="13">
        <f>(+E18)*23.8/100</f>
        <v>16823.160899999999</v>
      </c>
      <c r="F23" s="9"/>
      <c r="G23" s="13">
        <f>(+G18)*23.8/100</f>
        <v>5383.4114879999988</v>
      </c>
      <c r="H23" s="13">
        <f>(+H18)*23.8/100</f>
        <v>5383.4114879999988</v>
      </c>
      <c r="I23" s="13">
        <f>(+I18)*23.8/100</f>
        <v>3028.1689619999997</v>
      </c>
      <c r="J23" s="13">
        <f>(+J18)*23.8/100</f>
        <v>3028.1689619999997</v>
      </c>
      <c r="K23" s="28">
        <f>SUM(G23:J23)</f>
        <v>16823.160899999995</v>
      </c>
      <c r="L23" s="2"/>
    </row>
    <row r="24" spans="1:13" x14ac:dyDescent="0.25">
      <c r="A24" s="24" t="s">
        <v>7</v>
      </c>
      <c r="B24" s="16">
        <v>6.0999999999999999E-2</v>
      </c>
      <c r="C24" s="13">
        <f>+((C7+C13+C14+C9)*0.8)*6.1/100</f>
        <v>214.41646399999999</v>
      </c>
      <c r="D24" s="9"/>
      <c r="E24" s="13">
        <f>+((E7+E13+E14+E9)*0.8)*6.1/100</f>
        <v>2787.4140320000001</v>
      </c>
      <c r="F24" s="9"/>
      <c r="G24" s="13">
        <f>+((G7+G13+G14+G9)*0.8)*6.1/100</f>
        <v>891.97249023999984</v>
      </c>
      <c r="H24" s="13">
        <f>+((H7+H13+H14+H9)*0.8)*6.1/100</f>
        <v>891.97249023999984</v>
      </c>
      <c r="I24" s="13">
        <f>+((I7+I13+I14+I9)*0.8)*6.1/100</f>
        <v>501.73452575999988</v>
      </c>
      <c r="J24" s="13">
        <f>+((J7+J13+J14+J9)*0.8)*6.1/100</f>
        <v>501.73452575999988</v>
      </c>
      <c r="K24" s="28">
        <f>SUM(G24:J24)</f>
        <v>2787.4140319999997</v>
      </c>
      <c r="L24" s="2"/>
    </row>
    <row r="25" spans="1:13" x14ac:dyDescent="0.25">
      <c r="A25" s="24" t="s">
        <v>15</v>
      </c>
      <c r="B25" s="16">
        <v>6.9099999999999995E-2</v>
      </c>
      <c r="C25" s="13">
        <f>+(C8+C11)*6.91/100</f>
        <v>54.682285</v>
      </c>
      <c r="D25" s="9"/>
      <c r="E25" s="13">
        <f>+(E8+E11)*6.91/100</f>
        <v>710.86970500000007</v>
      </c>
      <c r="F25" s="9"/>
      <c r="G25" s="13">
        <f>+(G8+G11)*6.91/100</f>
        <v>227.47830560000006</v>
      </c>
      <c r="H25" s="13">
        <f>+(H8+H11)*6.91/100</f>
        <v>227.47830560000006</v>
      </c>
      <c r="I25" s="13">
        <f>+(I8+I11)*6.91/100</f>
        <v>127.95654690000003</v>
      </c>
      <c r="J25" s="13">
        <f>+(J8+J11)*6.91/100</f>
        <v>127.95654690000003</v>
      </c>
      <c r="K25" s="28">
        <f>SUM(G25:J25)</f>
        <v>710.86970500000018</v>
      </c>
      <c r="L25" s="2"/>
    </row>
    <row r="26" spans="1:13" x14ac:dyDescent="0.25">
      <c r="A26" s="24" t="s">
        <v>8</v>
      </c>
      <c r="B26" s="16">
        <v>8.5000000000000006E-2</v>
      </c>
      <c r="C26" s="13">
        <f>(+C18)*8.5/100</f>
        <v>445.17475000000007</v>
      </c>
      <c r="D26" s="9"/>
      <c r="E26" s="13">
        <f>(+E18)*8.5/100</f>
        <v>6008.271749999999</v>
      </c>
      <c r="F26" s="9"/>
      <c r="G26" s="13">
        <f>(+G18)*8.5/100</f>
        <v>1922.6469599999994</v>
      </c>
      <c r="H26" s="13">
        <f>(+H18)*8.5/100</f>
        <v>1922.6469599999994</v>
      </c>
      <c r="I26" s="13">
        <f>(+I18)*8.5/100</f>
        <v>1081.4889149999999</v>
      </c>
      <c r="J26" s="13">
        <f>(+J18)*8.5/100</f>
        <v>1081.4889149999999</v>
      </c>
      <c r="K26" s="28">
        <f>SUM(G26:J26)</f>
        <v>6008.2717499999981</v>
      </c>
      <c r="L26" s="2"/>
    </row>
    <row r="27" spans="1:13" x14ac:dyDescent="0.25">
      <c r="A27" s="24"/>
      <c r="B27" s="9"/>
      <c r="C27" s="10"/>
      <c r="D27" s="9"/>
      <c r="E27" s="10"/>
      <c r="F27" s="9"/>
      <c r="G27" s="10"/>
      <c r="H27" s="10"/>
      <c r="I27" s="10"/>
      <c r="J27" s="10"/>
      <c r="K27" s="28"/>
      <c r="L27" s="2"/>
    </row>
    <row r="28" spans="1:13" x14ac:dyDescent="0.25">
      <c r="A28" s="52" t="s">
        <v>9</v>
      </c>
      <c r="B28" s="53"/>
      <c r="C28" s="10">
        <f>SUM(C23:C27)</f>
        <v>1960.7627990000003</v>
      </c>
      <c r="D28" s="9"/>
      <c r="E28" s="10">
        <f>SUM(E23:E27)</f>
        <v>26329.716387</v>
      </c>
      <c r="F28" s="9"/>
      <c r="G28" s="10">
        <f>SUM(G23:G27)</f>
        <v>8425.5092438399988</v>
      </c>
      <c r="H28" s="10">
        <f>SUM(H23:H27)</f>
        <v>8425.5092438399988</v>
      </c>
      <c r="I28" s="10">
        <f>SUM(I23:I27)</f>
        <v>4739.3489496599996</v>
      </c>
      <c r="J28" s="10">
        <f>SUM(J23:J27)</f>
        <v>4739.3489496599996</v>
      </c>
      <c r="K28" s="28">
        <f>SUM(G28:J28)</f>
        <v>26329.716387</v>
      </c>
      <c r="L28" s="2"/>
    </row>
    <row r="29" spans="1:13" x14ac:dyDescent="0.25">
      <c r="A29" s="24"/>
      <c r="B29" s="5"/>
      <c r="C29" s="9"/>
      <c r="D29" s="9"/>
      <c r="E29" s="9"/>
      <c r="F29" s="9"/>
      <c r="G29" s="9"/>
      <c r="H29" s="9"/>
      <c r="I29" s="9"/>
      <c r="J29" s="9"/>
      <c r="K29" s="28"/>
      <c r="L29" s="2"/>
    </row>
    <row r="30" spans="1:13" x14ac:dyDescent="0.25">
      <c r="A30" s="24"/>
      <c r="B30" s="5"/>
      <c r="C30" s="9"/>
      <c r="D30" s="9"/>
      <c r="E30" s="9"/>
      <c r="F30" s="9"/>
      <c r="G30" s="9"/>
      <c r="H30" s="9"/>
      <c r="I30" s="9"/>
      <c r="J30" s="9"/>
      <c r="K30" s="28"/>
      <c r="L30" s="2"/>
    </row>
    <row r="31" spans="1:13" ht="17.25" thickBot="1" x14ac:dyDescent="0.35">
      <c r="A31" s="39" t="s">
        <v>10</v>
      </c>
      <c r="B31" s="40"/>
      <c r="C31" s="41">
        <f>+C18+C20+C28</f>
        <v>7094.4101990000008</v>
      </c>
      <c r="D31" s="42"/>
      <c r="E31" s="41">
        <f>+E18+E20+E28</f>
        <v>95667.132587</v>
      </c>
      <c r="F31" s="42"/>
      <c r="G31" s="41">
        <f>+G18+G20+G28</f>
        <v>30613.48242783999</v>
      </c>
      <c r="H31" s="41">
        <f>+H18+H20+H28</f>
        <v>30613.48242783999</v>
      </c>
      <c r="I31" s="41">
        <f>+I18+I20+I28</f>
        <v>17220.083865659995</v>
      </c>
      <c r="J31" s="41">
        <f>+J18+J20+J28</f>
        <v>17220.083865659995</v>
      </c>
      <c r="K31" s="43">
        <f>SUM(G31:J31)</f>
        <v>95667.132586999971</v>
      </c>
      <c r="L31" s="2"/>
      <c r="M31" s="18"/>
    </row>
    <row r="32" spans="1:13" ht="30.75" thickBot="1" x14ac:dyDescent="0.3">
      <c r="A32" s="44" t="s">
        <v>25</v>
      </c>
      <c r="E32" s="50"/>
    </row>
    <row r="33" spans="1:11" ht="17.25" thickBot="1" x14ac:dyDescent="0.35">
      <c r="A33" s="45" t="s">
        <v>26</v>
      </c>
      <c r="B33" s="46"/>
      <c r="C33" s="46"/>
      <c r="D33" s="46"/>
      <c r="E33" s="47">
        <f>+E31-E32</f>
        <v>95667.132587</v>
      </c>
      <c r="F33" s="48"/>
      <c r="G33" s="47">
        <f>+E33*32%</f>
        <v>30613.482427840001</v>
      </c>
      <c r="H33" s="47">
        <f>+E33*32%</f>
        <v>30613.482427840001</v>
      </c>
      <c r="I33" s="47">
        <f>+E33*18%</f>
        <v>17220.083865659999</v>
      </c>
      <c r="J33" s="47">
        <f>+E33*18%</f>
        <v>17220.083865659999</v>
      </c>
      <c r="K33" s="49">
        <f>SUM(G33:J33)</f>
        <v>95667.132587</v>
      </c>
    </row>
    <row r="35" spans="1:11" ht="15.75" x14ac:dyDescent="0.25">
      <c r="E35" s="32"/>
      <c r="J35" s="31"/>
    </row>
    <row r="37" spans="1:11" x14ac:dyDescent="0.25">
      <c r="A37" t="s">
        <v>29</v>
      </c>
    </row>
  </sheetData>
  <mergeCells count="3">
    <mergeCell ref="A1:K1"/>
    <mergeCell ref="A28:B28"/>
    <mergeCell ref="B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Tocca</dc:creator>
  <cp:lastModifiedBy>comune.mezzanarabattone</cp:lastModifiedBy>
  <cp:lastPrinted>2024-12-14T08:41:01Z</cp:lastPrinted>
  <dcterms:created xsi:type="dcterms:W3CDTF">2022-07-14T09:14:33Z</dcterms:created>
  <dcterms:modified xsi:type="dcterms:W3CDTF">2025-11-24T07:23:33Z</dcterms:modified>
</cp:coreProperties>
</file>